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showInkAnnotation="0"/>
  <mc:AlternateContent xmlns:mc="http://schemas.openxmlformats.org/markup-compatibility/2006">
    <mc:Choice Requires="x15">
      <x15ac:absPath xmlns:x15ac="http://schemas.microsoft.com/office/spreadsheetml/2010/11/ac" url="https://nlnhg-my.sharepoint.com/personal/arlette_arends_nhg_nl/Documents/V&amp;N/"/>
    </mc:Choice>
  </mc:AlternateContent>
  <xr:revisionPtr revIDLastSave="0" documentId="8_{C6E137BF-7B9F-4A1C-9205-4EDB5D794508}" xr6:coauthVersionLast="40" xr6:coauthVersionMax="40" xr10:uidLastSave="{00000000-0000-0000-0000-000000000000}"/>
  <workbookProtection workbookAlgorithmName="SHA-512" workbookHashValue="cUWdK59Kr6vxHbcZW8ZlLMsX0Ol4OxfyrmfY2HDl3xFtlOIeyZ4RQ79XJOI8prqOdFROSbMjD1wDnlstbyy6gA==" workbookSaltValue="Ycdm8lhQrpRTag/tgn+5Bw==" workbookSpinCount="100000" lockStructure="1"/>
  <bookViews>
    <workbookView showSheetTabs="0" xWindow="0" yWindow="0" windowWidth="25140" windowHeight="11310" xr2:uid="{00000000-000D-0000-FFFF-FFFF00000000}"/>
  </bookViews>
  <sheets>
    <sheet name="Bepaal max. NHG-lening" sheetId="1" r:id="rId1"/>
    <sheet name="Details berekening" sheetId="3" state="hidden" r:id="rId2"/>
    <sheet name="Bepaal optimaal EBB" sheetId="5" state="hidden" r:id="rId3"/>
    <sheet name="Parameters" sheetId="2" state="hidden" r:id="rId4"/>
  </sheets>
  <definedNames>
    <definedName name="AandeelKoopsomVON">Parameters!$B$10</definedName>
    <definedName name="AbsMaxHyp">'Bepaal optimaal EBB'!$B$7</definedName>
    <definedName name="AfkoopsomErfpacht">'Bepaal max. NHG-lening'!$B$10</definedName>
    <definedName name="Akkoord">'Details berekening'!$B$17</definedName>
    <definedName name="EBB">'Bepaal max. NHG-lening'!$B$13</definedName>
    <definedName name="EBBMogelijk">'Bepaal optimaal EBB'!$B$13</definedName>
    <definedName name="EenmaligeStortingOnderhoudsfonds">'Bepaal max. NHG-lening'!$B$14</definedName>
    <definedName name="EffectieveKostengrens">'Bepaal max. NHG-lening'!$D$23</definedName>
    <definedName name="GemiddeldeKoopsom">Parameters!$B$3</definedName>
    <definedName name="HoofdregelGunstigerDanEBVRegel">'Details berekening'!$B$43</definedName>
    <definedName name="JaNee">Parameters!$B$15:$B$16</definedName>
    <definedName name="Koopsom">'Bepaal max. NHG-lening'!$B$9</definedName>
    <definedName name="KoopsomAkkoord">'Details berekening'!$B$15</definedName>
    <definedName name="KostenAkkoord">'Details berekening'!$B$16</definedName>
    <definedName name="KostenEBV">'Bepaal max. NHG-lening'!$B$12</definedName>
    <definedName name="KostenExclEBBAkkoord">'Bepaal optimaal EBB'!$B$11</definedName>
    <definedName name="KostengrensExclEbb">'Bepaal optimaal EBB'!$B$10</definedName>
    <definedName name="KostengrensMetEBV">Parameters!$B$5</definedName>
    <definedName name="KostengrensZonderEBV">Parameters!$B$4</definedName>
    <definedName name="KostenKwaliteitsverbeteringExclEBV">'Bepaal max. NHG-lening'!$B$11</definedName>
    <definedName name="MarktwaardeExclEbvBerekend">'Bepaal max. NHG-lening'!$B$27</definedName>
    <definedName name="MarktwaardeExclEbvIngevoerd">'Bepaal max. NHG-lening'!$B$28</definedName>
    <definedName name="MarktwaardeNaVerbouwing">'Bepaal max. NHG-lening'!$B$26</definedName>
    <definedName name="MarktwaardeNaVerbouwingOmschrijving">'Details berekening'!$B$35</definedName>
    <definedName name="MarktwaardeNaVerbouwingVanToepassing">'Details berekening'!$B$9</definedName>
    <definedName name="MarktwaardeVoorVerbouwing">'Bepaal max. NHG-lening'!$B$3</definedName>
    <definedName name="MarktwaardeVoorVerbouwing\">'Bepaal max. NHG-lening'!$B$3</definedName>
    <definedName name="MarkwaardeNaVerbouwingExclEbvVanToepassing">'Details berekening'!$B$10</definedName>
    <definedName name="MaxBijkomendeKosten">'Details berekening'!$B$13</definedName>
    <definedName name="MaxLeningLTVRegels">'Bepaal max. NHG-lening'!$G$37</definedName>
    <definedName name="MaxLTVMetEBV">Parameters!$B$8</definedName>
    <definedName name="MaxLTVZonderEBV">Parameters!$B$7</definedName>
    <definedName name="MaxPctBijkomendeKosten">Parameters!$B$11</definedName>
    <definedName name="NormBijkomendeKosten">'Bepaal max. NHG-lening'!$D$18</definedName>
    <definedName name="NormKoopsom">'Bepaal max. NHG-lening'!$D$9</definedName>
    <definedName name="OptimumEBB">'Bepaal optimaal EBB'!$B$18</definedName>
    <definedName name="RuimteBijkomendeKosten">'Details berekening'!$B$12</definedName>
    <definedName name="SituatieKwaliteitsverbetering">'Details berekening'!$B$19</definedName>
    <definedName name="SubtotaalKostenExclEBB">'Bepaal optimaal EBB'!$B$9</definedName>
    <definedName name="SubtotaalNormKosten">'Bepaal max. NHG-lening'!$D$17</definedName>
    <definedName name="ToetsmarktwaardeExclEbv">'Details berekening'!$B$6</definedName>
    <definedName name="ToetsmarktwaardeExclEbvOmschrijving">'Details berekening'!$C$32</definedName>
    <definedName name="ToetsmarktwaardeInclEbv">'Details berekening'!$B$7</definedName>
    <definedName name="ToetsmarktwaardeInclEbvOmschrijving">'Details berekening'!$D$32</definedName>
    <definedName name="TotaalNormKosten">'Bepaal max. NHG-lening'!$D$21</definedName>
    <definedName name="TRHKBovengrensLeningHoofdregel">'Details berekening'!$B$39</definedName>
    <definedName name="TRHKBovengrensLeningUitzonderingEBV1">'Details berekening'!$B$40</definedName>
    <definedName name="TRHKBovengrensLeningUitzonderingEBV2">'Details berekening'!$B$41</definedName>
    <definedName name="VON">'Bepaal max. NHG-lening'!$B$6</definedName>
    <definedName name="Waardestijgingspct">'Details berekening'!$B$4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3" l="1"/>
  <c r="B4" i="3"/>
  <c r="B6" i="3"/>
  <c r="B40" i="3" l="1"/>
  <c r="B10" i="3"/>
  <c r="B9" i="3"/>
  <c r="B7" i="3" s="1"/>
  <c r="D26" i="1" s="1"/>
  <c r="D11" i="1"/>
  <c r="B41" i="3" l="1"/>
  <c r="B39" i="3"/>
  <c r="G34" i="1" s="1"/>
  <c r="B6" i="5"/>
  <c r="B43" i="3" l="1"/>
  <c r="A38" i="1" s="1"/>
  <c r="D12" i="1"/>
  <c r="H34" i="1" l="1"/>
  <c r="D9" i="1"/>
  <c r="B9" i="5" s="1"/>
  <c r="B15" i="3" l="1"/>
  <c r="D14" i="1"/>
  <c r="D10" i="1"/>
  <c r="B5" i="2"/>
  <c r="B4" i="2"/>
  <c r="B10" i="5" s="1"/>
  <c r="B11" i="5" s="1"/>
  <c r="B5" i="5" l="1"/>
  <c r="B7" i="5"/>
  <c r="B13" i="5"/>
  <c r="G31" i="1"/>
  <c r="B27" i="1"/>
  <c r="B16" i="5" s="1"/>
  <c r="B17" i="5" l="1"/>
  <c r="B15" i="5"/>
  <c r="B18" i="5" s="1"/>
  <c r="G15" i="1" s="1"/>
  <c r="G14" i="1"/>
  <c r="F13" i="1"/>
  <c r="G35" i="1"/>
  <c r="D13" i="1" l="1"/>
  <c r="D23" i="1"/>
  <c r="B19" i="3"/>
  <c r="D17" i="1"/>
  <c r="B12" i="3" l="1"/>
  <c r="B13" i="3"/>
  <c r="C32" i="3"/>
  <c r="A34" i="1" s="1"/>
  <c r="A32" i="3"/>
  <c r="D32" i="3"/>
  <c r="A26" i="1"/>
  <c r="A35" i="1" l="1"/>
  <c r="D18" i="1"/>
  <c r="D21" i="1" s="1"/>
  <c r="G36" i="1" s="1"/>
  <c r="G37" i="1" s="1"/>
  <c r="B16" i="3" l="1"/>
  <c r="B17" i="3" s="1"/>
  <c r="G32" i="1" l="1"/>
</calcChain>
</file>

<file path=xl/sharedStrings.xml><?xml version="1.0" encoding="utf-8"?>
<sst xmlns="http://schemas.openxmlformats.org/spreadsheetml/2006/main" count="112" uniqueCount="102">
  <si>
    <t>Toetsparameters</t>
  </si>
  <si>
    <t>Gemiddelde koopsom</t>
  </si>
  <si>
    <t xml:space="preserve">Kostengrens </t>
  </si>
  <si>
    <t>Max LTV zonder EBV</t>
  </si>
  <si>
    <t>Max LTV met EBV</t>
  </si>
  <si>
    <t>Betreft het een aankoop vrij op naam?</t>
  </si>
  <si>
    <t>Aandeel koopsom v.o.n.</t>
  </si>
  <si>
    <t>Max. percentage bijkomende kosten</t>
  </si>
  <si>
    <t>Koopsom</t>
  </si>
  <si>
    <t>Kosten</t>
  </si>
  <si>
    <t>Werkelijke kosten</t>
  </si>
  <si>
    <t>Genormeerde kosten</t>
  </si>
  <si>
    <t xml:space="preserve">(c) </t>
  </si>
  <si>
    <t>(d)</t>
  </si>
  <si>
    <t xml:space="preserve">(e) </t>
  </si>
  <si>
    <t>Kosten afkoop erfpacht</t>
  </si>
  <si>
    <t>Eenmalige storting onderhoudsfonds</t>
  </si>
  <si>
    <t>Bijkomende kosten</t>
  </si>
  <si>
    <t>Kosten EBV</t>
  </si>
  <si>
    <t>+</t>
  </si>
  <si>
    <t>Subtotaal (a) t/m (d)</t>
  </si>
  <si>
    <t>(a)</t>
  </si>
  <si>
    <t xml:space="preserve">(b) </t>
  </si>
  <si>
    <t>Totaal (a) t/m (e), genormeerde kosten verkrijgen in eigendom</t>
  </si>
  <si>
    <t>Resultaat</t>
  </si>
  <si>
    <t>Kostengrens met EBV</t>
  </si>
  <si>
    <t>Toepasselijke kostengrens</t>
  </si>
  <si>
    <t>De genormeerde koopsom (a) mag niet hoger zijn dan de gemiddelde koopsom</t>
  </si>
  <si>
    <t>Totaal van de genormeerde kosten verkrijgen in eigendom mag niet hoger zijn dan de toepasselijke kostengrens</t>
  </si>
  <si>
    <t>Ruimte voor bijkomende kosten</t>
  </si>
  <si>
    <t>Max. bijkomende kosten</t>
  </si>
  <si>
    <t>Keuzelijst</t>
  </si>
  <si>
    <t>Ja</t>
  </si>
  <si>
    <t>Nee</t>
  </si>
  <si>
    <t>De lening mag niet hoger zijn dan de kosten verkrijgen in eigendom.</t>
  </si>
  <si>
    <t>De maximale lening op basis van LTV is het minimum van deze bedragen.</t>
  </si>
  <si>
    <t>Marktwaarde</t>
  </si>
  <si>
    <t>Kosten kwaliteitsverbetering excl. EBV</t>
  </si>
  <si>
    <t>Disclaimer:</t>
  </si>
  <si>
    <t>Toetsmarktwaarde excl. EBV</t>
  </si>
  <si>
    <t>Toetsmarktwaarde incl. EBV</t>
  </si>
  <si>
    <t>Waardestijgingspct</t>
  </si>
  <si>
    <t>Koopsom akkoord:</t>
  </si>
  <si>
    <t>Kosten akkoord</t>
  </si>
  <si>
    <t>Akkoord (beide bovenstaande)</t>
  </si>
  <si>
    <t>x% van het subtotaal</t>
  </si>
  <si>
    <t>Taxatiewaarde</t>
  </si>
  <si>
    <t>Taxatiewaarden na verbouwing</t>
  </si>
  <si>
    <t>Situatie</t>
  </si>
  <si>
    <t>Laat dit veld leeg om de berekende waarde te gebruiken.</t>
  </si>
  <si>
    <t>Marktwaarde na verbouwing excl. EBV (berekend)</t>
  </si>
  <si>
    <t>Marktwaarde na verbouwing excl. EBV (ingevoerd)</t>
  </si>
  <si>
    <t>de marktwaarde</t>
  </si>
  <si>
    <t>de marktwaarde na verbouwing</t>
  </si>
  <si>
    <t>Index</t>
  </si>
  <si>
    <t>Omschrijving Toetsmarktwaarde excl EBV</t>
  </si>
  <si>
    <t>Omschrijving Toetsmarktwaarde incl EBV</t>
  </si>
  <si>
    <t>Alleen regulier</t>
  </si>
  <si>
    <t>Alleen EBV</t>
  </si>
  <si>
    <t>de marktwaarde na verbouwing incl. EBV</t>
  </si>
  <si>
    <t>Situatie kwaliteitsverbetering</t>
  </si>
  <si>
    <t>de marktwaarde voor verbouwing, vermeerderd met de kosten EBV</t>
  </si>
  <si>
    <t>de marktwaarde na verbouwing excl. EBV, vermeerderd met de kosten EBV</t>
  </si>
  <si>
    <t>Energiebespaarbudget (EBB)</t>
  </si>
  <si>
    <t>Regulier + EBV</t>
  </si>
  <si>
    <t>Alleen EBB</t>
  </si>
  <si>
    <t>Regulier + EBB</t>
  </si>
  <si>
    <t>EBV + EBB</t>
  </si>
  <si>
    <t>Regulier + EBV + EBB</t>
  </si>
  <si>
    <t>de marktwaarde, vermeerderd met het EBB</t>
  </si>
  <si>
    <t>de marktwaarde na verbouwing, vermeerderd met het EBB</t>
  </si>
  <si>
    <t>de marktwaarde voor verbouwing, vermeerderd met de kosten EBV en het EBB</t>
  </si>
  <si>
    <t>de marktwaarde na verbouwing excl. EBV, vermeerderd met de kosten EBV en het EBB</t>
  </si>
  <si>
    <t>Geen kwaliteitsverbetering/EBV/EBB</t>
  </si>
  <si>
    <t>Systematiek kostengrens, EBV en EBB, aankoop bestaande bouw</t>
  </si>
  <si>
    <t>Deze rekentool is met de grootst mogelijke zorgvuldigheid samengesteld. Bij eventuele afwijkingen met de V&amp;N 2019 prevaleren de V&amp;N 2019.</t>
  </si>
  <si>
    <t>Deze tool is mede mogelijk gemaakt door Blueriq.</t>
  </si>
  <si>
    <t>Indicatie van de kleinste EBB waarmee je de 'absoluut maximale' hypotheek kunt bereiken</t>
  </si>
  <si>
    <t>Abs max hyp obv kostengrens</t>
  </si>
  <si>
    <t>Abs max hyp obv marktwaarde</t>
  </si>
  <si>
    <t>Abs max hyp</t>
  </si>
  <si>
    <t>Maximaal bereikbare hypotheek</t>
  </si>
  <si>
    <t>Gebruik dit alleen voor teksten!</t>
  </si>
  <si>
    <t>MarktwaardeNaVerbouwingVanToepassing</t>
  </si>
  <si>
    <t>MarkwaardeNaVerbouwingExclEbvVanToepassing</t>
  </si>
  <si>
    <t xml:space="preserve"> </t>
  </si>
  <si>
    <t>Subtotaal van kosten excl. EBB</t>
  </si>
  <si>
    <t>Kostengrens excl. EBB</t>
  </si>
  <si>
    <t>Is een EBB überhaupt mogelijk?</t>
  </si>
  <si>
    <t>Kosten excl. EBB akkoord</t>
  </si>
  <si>
    <t>Optimaal EBB</t>
  </si>
  <si>
    <t xml:space="preserve">Oplossing vergelijking 1, EBB = </t>
  </si>
  <si>
    <t xml:space="preserve">Oplossing vergelijking 2, EBB = </t>
  </si>
  <si>
    <t xml:space="preserve">Oplossing vergelijking 3, EBB = </t>
  </si>
  <si>
    <r>
      <t xml:space="preserve">(c) </t>
    </r>
    <r>
      <rPr>
        <sz val="11"/>
        <color theme="1"/>
        <rFont val="Symbol"/>
        <family val="1"/>
        <charset val="2"/>
      </rPr>
      <t>®</t>
    </r>
  </si>
  <si>
    <t>Uitzondering voor EBV, regel 1</t>
  </si>
  <si>
    <t>Uitzondering voor EBV, regel 2</t>
  </si>
  <si>
    <t>Hoofdregel max LTV</t>
  </si>
  <si>
    <t>Omschrijving van de marktwaarde na verbouwing</t>
  </si>
  <si>
    <t>Bovengrenzen voor de hypotheek uit TRHK</t>
  </si>
  <si>
    <t>Hoofdregel gunstiger dan uitzondering 1</t>
  </si>
  <si>
    <t>Indicatie van het maximale EBB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</si>
</sst>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44" fontId="0" fillId="2" borderId="1" xfId="1" applyFont="1" applyFill="1" applyBorder="1"/>
    <xf numFmtId="9" fontId="0" fillId="2" borderId="1" xfId="2" applyFont="1" applyFill="1" applyBorder="1"/>
    <xf numFmtId="0" fontId="2" fillId="3" borderId="0" xfId="0" applyFont="1" applyFill="1"/>
    <xf numFmtId="0" fontId="0" fillId="3" borderId="0" xfId="0" applyFill="1"/>
    <xf numFmtId="44" fontId="0" fillId="3" borderId="1" xfId="1" applyFont="1" applyFill="1" applyBorder="1"/>
    <xf numFmtId="44" fontId="0" fillId="3" borderId="1" xfId="0" applyNumberFormat="1" applyFill="1" applyBorder="1"/>
    <xf numFmtId="0" fontId="3" fillId="3" borderId="0" xfId="0" applyFont="1" applyFill="1"/>
    <xf numFmtId="9" fontId="0" fillId="3" borderId="0" xfId="2" applyFont="1" applyFill="1"/>
    <xf numFmtId="44" fontId="0" fillId="3" borderId="0" xfId="1" applyFont="1" applyFill="1" applyBorder="1"/>
    <xf numFmtId="0" fontId="0" fillId="3" borderId="0" xfId="0" applyFont="1" applyFill="1"/>
    <xf numFmtId="0" fontId="0" fillId="3" borderId="2" xfId="0" applyFill="1" applyBorder="1"/>
    <xf numFmtId="44" fontId="0" fillId="3" borderId="0" xfId="0" applyNumberFormat="1" applyFill="1" applyBorder="1"/>
    <xf numFmtId="44" fontId="0" fillId="3" borderId="2" xfId="0" applyNumberFormat="1" applyFill="1" applyBorder="1"/>
    <xf numFmtId="44" fontId="2" fillId="4" borderId="1" xfId="0" applyNumberFormat="1" applyFont="1" applyFill="1" applyBorder="1"/>
    <xf numFmtId="0" fontId="0" fillId="0" borderId="0" xfId="0" applyFill="1"/>
    <xf numFmtId="0" fontId="4" fillId="4" borderId="1" xfId="0" applyFont="1" applyFill="1" applyBorder="1" applyAlignment="1">
      <alignment horizontal="center"/>
    </xf>
    <xf numFmtId="44" fontId="0" fillId="4" borderId="1" xfId="1" applyFont="1" applyFill="1" applyBorder="1"/>
    <xf numFmtId="44" fontId="2" fillId="4" borderId="1" xfId="1" applyFont="1" applyFill="1" applyBorder="1"/>
    <xf numFmtId="0" fontId="5" fillId="3" borderId="0" xfId="0" applyFont="1" applyFill="1"/>
    <xf numFmtId="44" fontId="1" fillId="3" borderId="1" xfId="1" applyFont="1" applyFill="1" applyBorder="1"/>
    <xf numFmtId="44" fontId="0" fillId="0" borderId="1" xfId="1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44" fontId="0" fillId="3" borderId="1" xfId="1" applyFont="1" applyFill="1" applyBorder="1" applyProtection="1"/>
    <xf numFmtId="9" fontId="0" fillId="3" borderId="1" xfId="2" applyFont="1" applyFill="1" applyBorder="1" applyProtection="1"/>
    <xf numFmtId="44" fontId="2" fillId="3" borderId="1" xfId="1" applyFont="1" applyFill="1" applyBorder="1" applyProtection="1"/>
    <xf numFmtId="44" fontId="0" fillId="3" borderId="0" xfId="1" applyFont="1" applyFill="1" applyBorder="1" applyProtection="1"/>
    <xf numFmtId="0" fontId="0" fillId="3" borderId="0" xfId="0" quotePrefix="1" applyFont="1" applyFill="1"/>
    <xf numFmtId="164" fontId="0" fillId="3" borderId="1" xfId="3" applyNumberFormat="1" applyFont="1" applyFill="1" applyBorder="1" applyProtection="1"/>
    <xf numFmtId="0" fontId="0" fillId="3" borderId="1" xfId="0" applyFont="1" applyFill="1" applyBorder="1"/>
    <xf numFmtId="0" fontId="8" fillId="3" borderId="1" xfId="0" applyFont="1" applyFill="1" applyBorder="1"/>
    <xf numFmtId="0" fontId="8" fillId="3" borderId="0" xfId="0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8" xfId="0" applyFill="1" applyBorder="1"/>
    <xf numFmtId="44" fontId="0" fillId="3" borderId="9" xfId="1" applyFont="1" applyFill="1" applyBorder="1"/>
    <xf numFmtId="0" fontId="3" fillId="3" borderId="9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0" fillId="3" borderId="6" xfId="0" applyFont="1" applyFill="1" applyBorder="1"/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3" fillId="3" borderId="0" xfId="0" applyFont="1" applyFill="1" applyBorder="1"/>
    <xf numFmtId="44" fontId="0" fillId="3" borderId="0" xfId="0" quotePrefix="1" applyNumberFormat="1" applyFill="1" applyBorder="1"/>
    <xf numFmtId="44" fontId="3" fillId="3" borderId="0" xfId="0" applyNumberFormat="1" applyFont="1" applyFill="1" applyBorder="1"/>
    <xf numFmtId="0" fontId="0" fillId="3" borderId="0" xfId="0" quotePrefix="1" applyFill="1" applyBorder="1"/>
    <xf numFmtId="0" fontId="2" fillId="3" borderId="6" xfId="0" applyFont="1" applyFill="1" applyBorder="1"/>
    <xf numFmtId="0" fontId="6" fillId="3" borderId="6" xfId="0" applyFont="1" applyFill="1" applyBorder="1"/>
    <xf numFmtId="0" fontId="8" fillId="3" borderId="8" xfId="0" applyFont="1" applyFill="1" applyBorder="1"/>
    <xf numFmtId="0" fontId="6" fillId="3" borderId="3" xfId="0" applyFont="1" applyFill="1" applyBorder="1"/>
    <xf numFmtId="0" fontId="0" fillId="3" borderId="0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0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9" fillId="2" borderId="0" xfId="0" applyFont="1" applyFill="1"/>
    <xf numFmtId="0" fontId="0" fillId="3" borderId="1" xfId="0" applyFill="1" applyBorder="1"/>
    <xf numFmtId="44" fontId="0" fillId="0" borderId="0" xfId="1" applyFont="1"/>
    <xf numFmtId="0" fontId="3" fillId="0" borderId="0" xfId="0" applyFont="1"/>
    <xf numFmtId="44" fontId="0" fillId="0" borderId="1" xfId="1" quotePrefix="1" applyFont="1" applyFill="1" applyBorder="1" applyProtection="1">
      <protection locked="0"/>
    </xf>
    <xf numFmtId="0" fontId="0" fillId="0" borderId="1" xfId="0" applyBorder="1"/>
    <xf numFmtId="0" fontId="8" fillId="3" borderId="6" xfId="0" applyFont="1" applyFill="1" applyBorder="1"/>
    <xf numFmtId="0" fontId="10" fillId="3" borderId="0" xfId="0" applyFont="1" applyFill="1" applyBorder="1"/>
    <xf numFmtId="0" fontId="0" fillId="0" borderId="0" xfId="0" applyFill="1" applyBorder="1"/>
    <xf numFmtId="164" fontId="0" fillId="3" borderId="0" xfId="3" applyNumberFormat="1" applyFont="1" applyFill="1" applyBorder="1" applyProtection="1"/>
    <xf numFmtId="44" fontId="2" fillId="3" borderId="0" xfId="1" applyFont="1" applyFill="1" applyBorder="1"/>
    <xf numFmtId="0" fontId="10" fillId="3" borderId="6" xfId="0" applyFont="1" applyFill="1" applyBorder="1"/>
    <xf numFmtId="0" fontId="0" fillId="5" borderId="3" xfId="0" applyFill="1" applyBorder="1"/>
    <xf numFmtId="44" fontId="0" fillId="5" borderId="4" xfId="1" applyFont="1" applyFill="1" applyBorder="1"/>
    <xf numFmtId="0" fontId="0" fillId="5" borderId="4" xfId="0" applyFill="1" applyBorder="1"/>
    <xf numFmtId="0" fontId="0" fillId="5" borderId="5" xfId="0" applyFill="1" applyBorder="1"/>
    <xf numFmtId="0" fontId="8" fillId="5" borderId="6" xfId="0" applyFont="1" applyFill="1" applyBorder="1"/>
    <xf numFmtId="44" fontId="8" fillId="5" borderId="0" xfId="1" applyFont="1" applyFill="1" applyBorder="1"/>
    <xf numFmtId="0" fontId="0" fillId="5" borderId="0" xfId="0" applyFill="1" applyBorder="1"/>
    <xf numFmtId="0" fontId="0" fillId="5" borderId="7" xfId="0" applyFill="1" applyBorder="1"/>
    <xf numFmtId="0" fontId="8" fillId="5" borderId="8" xfId="0" applyFont="1" applyFill="1" applyBorder="1"/>
    <xf numFmtId="44" fontId="8" fillId="5" borderId="9" xfId="1" applyFont="1" applyFill="1" applyBorder="1"/>
    <xf numFmtId="0" fontId="0" fillId="5" borderId="9" xfId="0" applyFill="1" applyBorder="1"/>
    <xf numFmtId="0" fontId="0" fillId="5" borderId="10" xfId="0" applyFill="1" applyBorder="1"/>
  </cellXfs>
  <cellStyles count="4">
    <cellStyle name="Komma" xfId="3" builtinId="3"/>
    <cellStyle name="Procent" xfId="2" builtinId="5"/>
    <cellStyle name="Standaard" xfId="0" builtinId="0"/>
    <cellStyle name="Valuta" xfId="1" builtinId="4"/>
  </cellStyles>
  <dxfs count="1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114301</xdr:rowOff>
    </xdr:from>
    <xdr:to>
      <xdr:col>10</xdr:col>
      <xdr:colOff>523875</xdr:colOff>
      <xdr:row>10</xdr:row>
      <xdr:rowOff>123825</xdr:rowOff>
    </xdr:to>
    <xdr:sp macro="" textlink="">
      <xdr:nvSpPr>
        <xdr:cNvPr id="7" name="Rectangular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324600" y="1190626"/>
          <a:ext cx="6343650" cy="962024"/>
        </a:xfrm>
        <a:prstGeom prst="wedgeRectCallout">
          <a:avLst>
            <a:gd name="adj1" fmla="val -55463"/>
            <a:gd name="adj2" fmla="val 9150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Genormeerde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koopsom, zie (a) in Norm 2.2.1:</a:t>
          </a:r>
          <a:endParaRPr lang="nl-NL">
            <a:effectLst/>
          </a:endParaRPr>
        </a:p>
        <a:p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Het laagste bedrag van </a:t>
          </a:r>
          <a:endParaRPr lang="nl-NL">
            <a:effectLst/>
          </a:endParaRPr>
        </a:p>
        <a:p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 koopsom kosten koper (exclusief roerende zaken), of</a:t>
          </a:r>
          <a:endParaRPr lang="nl-NL">
            <a:effectLst/>
          </a:endParaRPr>
        </a:p>
        <a:p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- 97% van de koopsom vrij op naam indien de koopsom vrij op naam is, of </a:t>
          </a:r>
          <a:endParaRPr lang="nl-NL">
            <a:effectLst/>
          </a:endParaRPr>
        </a:p>
        <a:p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 marktwaarde vrij van huur en gebruik blijkens een taxatierapport (zie Norm 1.7)</a:t>
          </a:r>
          <a:endParaRPr lang="nl-NL">
            <a:effectLst/>
          </a:endParaRPr>
        </a:p>
      </xdr:txBody>
    </xdr:sp>
    <xdr:clientData/>
  </xdr:twoCellAnchor>
  <xdr:twoCellAnchor>
    <xdr:from>
      <xdr:col>4</xdr:col>
      <xdr:colOff>542925</xdr:colOff>
      <xdr:row>17</xdr:row>
      <xdr:rowOff>95250</xdr:rowOff>
    </xdr:from>
    <xdr:to>
      <xdr:col>10</xdr:col>
      <xdr:colOff>485775</xdr:colOff>
      <xdr:row>20</xdr:row>
      <xdr:rowOff>57150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15075" y="3476625"/>
          <a:ext cx="6391275" cy="533400"/>
        </a:xfrm>
        <a:prstGeom prst="wedgeRectCallout">
          <a:avLst>
            <a:gd name="adj1" fmla="val -54941"/>
            <a:gd name="adj2" fmla="val -38725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nl-NL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Stel bijkomende kosten gelijk aan het hoogste toegestane bedrag dat nog onder de kostengrens past. </a:t>
          </a:r>
        </a:p>
        <a:p>
          <a:pPr eaLnBrk="1" fontAlgn="auto" latinLnBrk="0" hangingPunct="1"/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 (e) in Norm 2.2.1: </a:t>
          </a:r>
          <a:r>
            <a:rPr lang="nl-NL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maximaal </a:t>
          </a:r>
          <a:r>
            <a:rPr lang="nl-NL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6% over de som van a. tot en met d. voor bijkomende kosten.</a:t>
          </a:r>
          <a:endParaRPr lang="nl-NL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4</xdr:col>
      <xdr:colOff>552449</xdr:colOff>
      <xdr:row>21</xdr:row>
      <xdr:rowOff>19050</xdr:rowOff>
    </xdr:from>
    <xdr:to>
      <xdr:col>10</xdr:col>
      <xdr:colOff>495299</xdr:colOff>
      <xdr:row>23</xdr:row>
      <xdr:rowOff>104775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24599" y="4162425"/>
          <a:ext cx="6315075" cy="466725"/>
        </a:xfrm>
        <a:prstGeom prst="wedgeRectCallout">
          <a:avLst>
            <a:gd name="adj1" fmla="val -58402"/>
            <a:gd name="adj2" fmla="val 8095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standaardkostengrens van € 290.000 verhoogd met de kosten EBV </a:t>
          </a:r>
          <a:r>
            <a:rPr lang="nl-N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het EBB tot </a:t>
          </a:r>
          <a:r>
            <a:rPr lang="nl-NL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een maximum van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€ 307.400.</a:t>
          </a:r>
          <a:endParaRPr lang="nl-NL">
            <a:effectLst/>
          </a:endParaRPr>
        </a:p>
        <a:p>
          <a:pPr eaLnBrk="1" fontAlgn="auto" latinLnBrk="0" hangingPunct="1"/>
          <a:endParaRPr lang="nl-NL">
            <a:effectLst/>
          </a:endParaRPr>
        </a:p>
      </xdr:txBody>
    </xdr:sp>
    <xdr:clientData/>
  </xdr:twoCellAnchor>
  <xdr:twoCellAnchor>
    <xdr:from>
      <xdr:col>7</xdr:col>
      <xdr:colOff>552449</xdr:colOff>
      <xdr:row>0</xdr:row>
      <xdr:rowOff>133350</xdr:rowOff>
    </xdr:from>
    <xdr:to>
      <xdr:col>9</xdr:col>
      <xdr:colOff>704849</xdr:colOff>
      <xdr:row>5</xdr:row>
      <xdr:rowOff>57150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7437E44-EC9F-48F4-BAEC-1CFECC56DEEB}"/>
            </a:ext>
          </a:extLst>
        </xdr:cNvPr>
        <xdr:cNvSpPr/>
      </xdr:nvSpPr>
      <xdr:spPr>
        <a:xfrm>
          <a:off x="10420349" y="133350"/>
          <a:ext cx="1533525" cy="10001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NL" sz="2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7</xdr:col>
      <xdr:colOff>561976</xdr:colOff>
      <xdr:row>0</xdr:row>
      <xdr:rowOff>161925</xdr:rowOff>
    </xdr:from>
    <xdr:to>
      <xdr:col>9</xdr:col>
      <xdr:colOff>609601</xdr:colOff>
      <xdr:row>5</xdr:row>
      <xdr:rowOff>38100</xdr:rowOff>
    </xdr:to>
    <xdr:pic>
      <xdr:nvPicPr>
        <xdr:cNvPr id="13" name="Graphic 12">
          <a:extLst>
            <a:ext uri="{FF2B5EF4-FFF2-40B4-BE49-F238E27FC236}">
              <a16:creationId xmlns:a16="http://schemas.microsoft.com/office/drawing/2014/main" id="{9A6B0F2E-4B34-4EC1-BAB8-1D6BAE7D6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29876" y="161925"/>
          <a:ext cx="1428750" cy="952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OmschrijvingenToetsmarktwaarden" displayName="TbOmschrijvingenToetsmarktwaarden" ref="A22:D30" totalsRowShown="0">
  <autoFilter ref="A22:D3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Situatie" dataDxfId="3"/>
    <tableColumn id="2" xr3:uid="{00000000-0010-0000-0000-000002000000}" name="Index" dataDxfId="2"/>
    <tableColumn id="3" xr3:uid="{00000000-0010-0000-0000-000003000000}" name="Omschrijving Toetsmarktwaarde excl EBV" dataDxfId="1"/>
    <tableColumn id="4" xr3:uid="{00000000-0010-0000-0000-000004000000}" name="Omschrijving Toetsmarktwaarde incl EBV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workbookViewId="0">
      <selection activeCell="B3" sqref="B3"/>
    </sheetView>
  </sheetViews>
  <sheetFormatPr defaultColWidth="0" defaultRowHeight="14.25" zeroHeight="1" x14ac:dyDescent="0.45"/>
  <cols>
    <col min="1" max="1" width="48.73046875" style="15" customWidth="1"/>
    <col min="2" max="2" width="15.73046875" style="15" customWidth="1"/>
    <col min="3" max="3" width="6.86328125" style="15" customWidth="1"/>
    <col min="4" max="4" width="15.265625" style="15" customWidth="1"/>
    <col min="5" max="5" width="8.265625" style="15" customWidth="1"/>
    <col min="6" max="6" width="30.86328125" style="15" customWidth="1"/>
    <col min="7" max="7" width="22.265625" style="15" customWidth="1"/>
    <col min="8" max="8" width="11.59765625" style="15" customWidth="1"/>
    <col min="9" max="9" width="9.1328125" style="15" customWidth="1"/>
    <col min="10" max="10" width="13.3984375" style="15" customWidth="1"/>
    <col min="11" max="11" width="9.1328125" style="15" customWidth="1"/>
    <col min="12" max="12" width="12.3984375" style="15" hidden="1" customWidth="1"/>
    <col min="13" max="17" width="0" style="15" hidden="1" customWidth="1"/>
    <col min="18" max="16384" width="9.1328125" style="15" hidden="1"/>
  </cols>
  <sheetData>
    <row r="1" spans="1:11" ht="23.65" thickBot="1" x14ac:dyDescent="0.75">
      <c r="A1" s="66" t="s">
        <v>74</v>
      </c>
      <c r="B1" s="66"/>
      <c r="C1" s="66"/>
      <c r="D1" s="66"/>
      <c r="E1" s="66"/>
      <c r="F1" s="66"/>
      <c r="G1" s="66"/>
      <c r="H1" s="66"/>
      <c r="I1" s="66"/>
      <c r="J1" s="66"/>
      <c r="K1" s="66">
        <v>2019</v>
      </c>
    </row>
    <row r="2" spans="1:11" x14ac:dyDescent="0.45">
      <c r="A2" s="32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x14ac:dyDescent="0.45">
      <c r="A3" s="35" t="s">
        <v>36</v>
      </c>
      <c r="B3" s="21">
        <v>0</v>
      </c>
      <c r="C3" s="36"/>
      <c r="D3" s="36"/>
      <c r="E3" s="36"/>
      <c r="F3" s="36"/>
      <c r="G3" s="36"/>
      <c r="H3" s="36"/>
      <c r="I3" s="36"/>
      <c r="J3" s="36"/>
      <c r="K3" s="37"/>
    </row>
    <row r="4" spans="1:11" ht="14.65" thickBot="1" x14ac:dyDescent="0.5">
      <c r="A4" s="38"/>
      <c r="B4" s="39"/>
      <c r="C4" s="40"/>
      <c r="D4" s="41"/>
      <c r="E4" s="41"/>
      <c r="F4" s="41"/>
      <c r="G4" s="41"/>
      <c r="H4" s="41"/>
      <c r="I4" s="41"/>
      <c r="J4" s="41"/>
      <c r="K4" s="42"/>
    </row>
    <row r="5" spans="1:11" x14ac:dyDescent="0.45">
      <c r="A5" s="32" t="s">
        <v>9</v>
      </c>
      <c r="B5" s="33"/>
      <c r="C5" s="33"/>
      <c r="D5" s="43"/>
      <c r="E5" s="33"/>
      <c r="F5" s="33"/>
      <c r="G5" s="33"/>
      <c r="H5" s="33"/>
      <c r="I5" s="33"/>
      <c r="J5" s="33"/>
      <c r="K5" s="34"/>
    </row>
    <row r="6" spans="1:11" x14ac:dyDescent="0.45">
      <c r="A6" s="35" t="s">
        <v>5</v>
      </c>
      <c r="B6" s="22" t="s">
        <v>33</v>
      </c>
      <c r="C6" s="36"/>
      <c r="D6" s="44"/>
      <c r="E6" s="36"/>
      <c r="F6" s="36"/>
      <c r="G6" s="36"/>
      <c r="H6" s="36"/>
      <c r="I6" s="36"/>
      <c r="J6" s="36"/>
      <c r="K6" s="37"/>
    </row>
    <row r="7" spans="1:11" x14ac:dyDescent="0.45">
      <c r="A7" s="45"/>
      <c r="B7" s="36"/>
      <c r="C7" s="36"/>
      <c r="D7" s="44"/>
      <c r="E7" s="36"/>
      <c r="F7" s="36"/>
      <c r="G7" s="36"/>
      <c r="H7" s="36"/>
      <c r="I7" s="36"/>
      <c r="J7" s="36"/>
      <c r="K7" s="37"/>
    </row>
    <row r="8" spans="1:11" x14ac:dyDescent="0.45">
      <c r="A8" s="35"/>
      <c r="B8" s="46" t="s">
        <v>10</v>
      </c>
      <c r="C8" s="36"/>
      <c r="D8" s="46" t="s">
        <v>11</v>
      </c>
      <c r="E8" s="36"/>
      <c r="F8" s="36"/>
      <c r="G8" s="36"/>
      <c r="H8" s="36"/>
      <c r="I8" s="36"/>
      <c r="J8" s="36"/>
      <c r="K8" s="37"/>
    </row>
    <row r="9" spans="1:11" x14ac:dyDescent="0.45">
      <c r="A9" s="35" t="s">
        <v>8</v>
      </c>
      <c r="B9" s="21">
        <v>0</v>
      </c>
      <c r="C9" s="36"/>
      <c r="D9" s="17">
        <f>MIN(IF(VON = "Ja",AandeelKoopsomVON,100%)*Koopsom,MarktwaardeVoorVerbouwing)</f>
        <v>0</v>
      </c>
      <c r="E9" s="36" t="s">
        <v>21</v>
      </c>
      <c r="F9" s="36"/>
      <c r="G9" s="36" t="s">
        <v>85</v>
      </c>
      <c r="H9" s="36"/>
      <c r="I9" s="36"/>
      <c r="J9" s="36"/>
      <c r="K9" s="37"/>
    </row>
    <row r="10" spans="1:11" x14ac:dyDescent="0.45">
      <c r="A10" s="35" t="s">
        <v>15</v>
      </c>
      <c r="B10" s="21">
        <v>0</v>
      </c>
      <c r="C10" s="36"/>
      <c r="D10" s="6">
        <f>AfkoopsomErfpacht</f>
        <v>0</v>
      </c>
      <c r="E10" s="36" t="s">
        <v>22</v>
      </c>
      <c r="F10" s="36"/>
      <c r="G10" s="36"/>
      <c r="H10" s="36"/>
      <c r="I10" s="36"/>
      <c r="J10" s="36"/>
      <c r="K10" s="37"/>
    </row>
    <row r="11" spans="1:11" x14ac:dyDescent="0.45">
      <c r="A11" s="35" t="s">
        <v>37</v>
      </c>
      <c r="B11" s="70">
        <v>0</v>
      </c>
      <c r="C11" s="36"/>
      <c r="D11" s="6">
        <f>KostenKwaliteitsverbeteringExclEBV</f>
        <v>0</v>
      </c>
      <c r="E11" s="36" t="s">
        <v>12</v>
      </c>
      <c r="F11" s="36"/>
      <c r="G11" s="47"/>
      <c r="H11" s="36"/>
      <c r="I11" s="36"/>
      <c r="J11" s="36"/>
      <c r="K11" s="37"/>
    </row>
    <row r="12" spans="1:11" ht="14.65" thickBot="1" x14ac:dyDescent="0.5">
      <c r="A12" s="35" t="s">
        <v>18</v>
      </c>
      <c r="B12" s="21">
        <v>0</v>
      </c>
      <c r="C12" s="36"/>
      <c r="D12" s="5">
        <f>KostenEBV</f>
        <v>0</v>
      </c>
      <c r="E12" s="36" t="s">
        <v>12</v>
      </c>
      <c r="F12" s="4"/>
      <c r="G12" s="4"/>
      <c r="H12" s="48"/>
      <c r="I12" s="36"/>
      <c r="J12" s="36"/>
      <c r="K12" s="37"/>
    </row>
    <row r="13" spans="1:11" ht="14.65" x14ac:dyDescent="0.45">
      <c r="A13" s="72" t="s">
        <v>63</v>
      </c>
      <c r="B13" s="21">
        <v>0</v>
      </c>
      <c r="C13" s="36"/>
      <c r="D13" s="5">
        <f>EBB</f>
        <v>0</v>
      </c>
      <c r="E13" s="36" t="s">
        <v>94</v>
      </c>
      <c r="F13" s="78" t="str">
        <f>IF(EBBMogelijk,"De keuze van het EBB beïnvloedt de maximale hypotheek.", "De aanvraag kan niet passend gemaakt worden door een andere waarde voor het EBB te kiezen.")</f>
        <v>De keuze van het EBB beïnvloedt de maximale hypotheek.</v>
      </c>
      <c r="G13" s="79"/>
      <c r="H13" s="80"/>
      <c r="I13" s="80"/>
      <c r="J13" s="81"/>
      <c r="K13" s="37"/>
    </row>
    <row r="14" spans="1:11" x14ac:dyDescent="0.45">
      <c r="A14" s="35" t="s">
        <v>16</v>
      </c>
      <c r="B14" s="21">
        <v>0</v>
      </c>
      <c r="C14" s="36"/>
      <c r="D14" s="6">
        <f>EenmaligeStortingOnderhoudsfonds</f>
        <v>0</v>
      </c>
      <c r="E14" s="36" t="s">
        <v>13</v>
      </c>
      <c r="F14" s="82" t="s">
        <v>81</v>
      </c>
      <c r="G14" s="83">
        <f>IF(EBBMogelijk,AbsMaxHyp,"n.v.t.")</f>
        <v>0</v>
      </c>
      <c r="H14" s="84"/>
      <c r="I14" s="84"/>
      <c r="J14" s="85"/>
      <c r="K14" s="37"/>
    </row>
    <row r="15" spans="1:11" ht="14.65" thickBot="1" x14ac:dyDescent="0.5">
      <c r="A15" s="35"/>
      <c r="B15" s="9"/>
      <c r="C15" s="36"/>
      <c r="D15" s="11"/>
      <c r="E15" s="49" t="s">
        <v>19</v>
      </c>
      <c r="F15" s="86" t="s">
        <v>101</v>
      </c>
      <c r="G15" s="87">
        <f>IF(EBBMogelijk,OptimumEBB,"n.v.t.")</f>
        <v>0</v>
      </c>
      <c r="H15" s="88"/>
      <c r="I15" s="88"/>
      <c r="J15" s="89"/>
      <c r="K15" s="37"/>
    </row>
    <row r="16" spans="1:11" x14ac:dyDescent="0.45">
      <c r="A16" s="35"/>
      <c r="B16" s="9"/>
      <c r="C16" s="36"/>
      <c r="D16" s="36"/>
      <c r="E16" s="12"/>
      <c r="F16" s="12"/>
      <c r="G16" s="36"/>
      <c r="H16" s="36"/>
      <c r="I16" s="36"/>
      <c r="J16" s="36"/>
      <c r="K16" s="37"/>
    </row>
    <row r="17" spans="1:11" x14ac:dyDescent="0.45">
      <c r="A17" s="35"/>
      <c r="B17" s="9"/>
      <c r="C17" s="36"/>
      <c r="D17" s="5">
        <f>NormKoopsom+AfkoopsomErfpacht+KostenKwaliteitsverbeteringExclEBV+KostenEBV+EBB+EenmaligeStortingOnderhoudsfonds</f>
        <v>0</v>
      </c>
      <c r="E17" s="50" t="s">
        <v>20</v>
      </c>
      <c r="F17" s="50"/>
      <c r="G17" s="36"/>
      <c r="H17" s="36"/>
      <c r="I17" s="36"/>
      <c r="J17" s="36"/>
      <c r="K17" s="37"/>
    </row>
    <row r="18" spans="1:11" x14ac:dyDescent="0.45">
      <c r="A18" s="35" t="s">
        <v>17</v>
      </c>
      <c r="B18" s="9"/>
      <c r="C18" s="36"/>
      <c r="D18" s="6">
        <f>MIN(RuimteBijkomendeKosten,MaxBijkomendeKosten)</f>
        <v>0</v>
      </c>
      <c r="E18" s="36" t="s">
        <v>14</v>
      </c>
      <c r="F18" s="36"/>
      <c r="G18" s="36"/>
      <c r="H18" s="36"/>
      <c r="I18" s="36"/>
      <c r="J18" s="36"/>
      <c r="K18" s="37"/>
    </row>
    <row r="19" spans="1:11" x14ac:dyDescent="0.45">
      <c r="A19" s="35"/>
      <c r="B19" s="9"/>
      <c r="C19" s="36"/>
      <c r="D19" s="13"/>
      <c r="E19" s="51" t="s">
        <v>19</v>
      </c>
      <c r="F19" s="51"/>
      <c r="G19" s="36"/>
      <c r="H19" s="48"/>
      <c r="I19" s="36"/>
      <c r="J19" s="36"/>
      <c r="K19" s="37"/>
    </row>
    <row r="20" spans="1:11" x14ac:dyDescent="0.45">
      <c r="A20" s="35"/>
      <c r="B20" s="9"/>
      <c r="C20" s="36"/>
      <c r="D20" s="12"/>
      <c r="E20" s="36"/>
      <c r="F20" s="36"/>
      <c r="G20" s="36"/>
      <c r="H20" s="48"/>
      <c r="I20" s="36"/>
      <c r="J20" s="36"/>
      <c r="K20" s="37"/>
    </row>
    <row r="21" spans="1:11" x14ac:dyDescent="0.45">
      <c r="A21" s="52" t="s">
        <v>23</v>
      </c>
      <c r="B21" s="9"/>
      <c r="C21" s="36"/>
      <c r="D21" s="14">
        <f>SubtotaalNormKosten+NormBijkomendeKosten</f>
        <v>0</v>
      </c>
      <c r="E21" s="36"/>
      <c r="F21" s="36"/>
      <c r="G21" s="36"/>
      <c r="H21" s="48"/>
      <c r="I21" s="36"/>
      <c r="J21" s="36"/>
      <c r="K21" s="37"/>
    </row>
    <row r="22" spans="1:11" x14ac:dyDescent="0.45">
      <c r="A22" s="35"/>
      <c r="B22" s="9"/>
      <c r="C22" s="36"/>
      <c r="D22" s="36"/>
      <c r="E22" s="12"/>
      <c r="F22" s="12"/>
      <c r="G22" s="36"/>
      <c r="H22" s="48"/>
      <c r="I22" s="36"/>
      <c r="J22" s="36"/>
      <c r="K22" s="37"/>
    </row>
    <row r="23" spans="1:11" x14ac:dyDescent="0.45">
      <c r="A23" s="53" t="s">
        <v>26</v>
      </c>
      <c r="B23" s="36"/>
      <c r="C23" s="36"/>
      <c r="D23" s="18">
        <f>MIN(KostengrensZonderEBV +KostenEBV+EBB,KostengrensMetEBV)</f>
        <v>290000</v>
      </c>
      <c r="E23" s="12"/>
      <c r="F23" s="12"/>
      <c r="G23" s="36"/>
      <c r="H23" s="36"/>
      <c r="I23" s="36"/>
      <c r="J23" s="36"/>
      <c r="K23" s="37"/>
    </row>
    <row r="24" spans="1:11" ht="14.65" thickBot="1" x14ac:dyDescent="0.5">
      <c r="A24" s="54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11" x14ac:dyDescent="0.45">
      <c r="A25" s="55" t="s">
        <v>47</v>
      </c>
      <c r="B25" s="33"/>
      <c r="C25" s="33"/>
      <c r="D25" s="33"/>
      <c r="E25" s="33"/>
      <c r="F25" s="33"/>
      <c r="G25" s="33"/>
      <c r="H25" s="33"/>
      <c r="I25" s="33"/>
      <c r="J25" s="33"/>
      <c r="K25" s="34"/>
    </row>
    <row r="26" spans="1:11" x14ac:dyDescent="0.45">
      <c r="A26" s="35" t="str">
        <f>MarktwaardeNaVerbouwingOmschrijving</f>
        <v>Marktwaarde na verbouwing</v>
      </c>
      <c r="B26" s="21">
        <v>220000</v>
      </c>
      <c r="C26" s="56"/>
      <c r="D26" s="73" t="str">
        <f>IF(ToetsmarktwaardeInclEbv&gt;ToetsmarktwaardeExclEbv+KostenEBV,"Let op: De waardevermeerdering door EBV is groter dan de kosten voor EBV.","")</f>
        <v/>
      </c>
      <c r="E26" s="31"/>
      <c r="F26" s="31"/>
      <c r="G26" s="31"/>
      <c r="H26" s="31"/>
      <c r="I26" s="31"/>
      <c r="J26" s="31"/>
      <c r="K26" s="37"/>
    </row>
    <row r="27" spans="1:11" x14ac:dyDescent="0.45">
      <c r="A27" s="45" t="s">
        <v>50</v>
      </c>
      <c r="B27" s="23">
        <f>ROUNDDOWN(MarktwaardeVoorVerbouwing+KostenKwaliteitsverbeteringExclEBV*Waardestijgingspct,2)</f>
        <v>0</v>
      </c>
      <c r="C27" s="56"/>
      <c r="D27" s="31"/>
      <c r="E27" s="31"/>
      <c r="F27" s="31"/>
      <c r="G27" s="31"/>
      <c r="H27" s="31"/>
      <c r="I27" s="31"/>
      <c r="J27" s="31"/>
      <c r="K27" s="37"/>
    </row>
    <row r="28" spans="1:11" x14ac:dyDescent="0.45">
      <c r="A28" s="45" t="s">
        <v>51</v>
      </c>
      <c r="B28" s="21">
        <v>0</v>
      </c>
      <c r="C28" s="48" t="s">
        <v>49</v>
      </c>
      <c r="D28" s="36"/>
      <c r="E28" s="36"/>
      <c r="F28" s="36"/>
      <c r="G28" s="36"/>
      <c r="H28" s="36"/>
      <c r="I28" s="36"/>
      <c r="J28" s="36"/>
      <c r="K28" s="37"/>
    </row>
    <row r="29" spans="1:11" ht="14.65" thickBot="1" x14ac:dyDescent="0.5">
      <c r="A29" s="54"/>
      <c r="B29" s="41"/>
      <c r="C29" s="41"/>
      <c r="D29" s="41"/>
      <c r="E29" s="41"/>
      <c r="F29" s="41"/>
      <c r="G29" s="41"/>
      <c r="H29" s="41"/>
      <c r="I29" s="41"/>
      <c r="J29" s="41"/>
      <c r="K29" s="42"/>
    </row>
    <row r="30" spans="1:11" x14ac:dyDescent="0.45">
      <c r="A30" s="32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4"/>
    </row>
    <row r="31" spans="1:11" x14ac:dyDescent="0.45">
      <c r="A31" s="35" t="s">
        <v>27</v>
      </c>
      <c r="B31" s="36"/>
      <c r="C31" s="36"/>
      <c r="D31" s="36"/>
      <c r="E31" s="36"/>
      <c r="F31" s="36"/>
      <c r="G31" s="16" t="str">
        <f>IF(KoopsomAkkoord, "Akkoord", "NHG is niet mogelijk")</f>
        <v>Akkoord</v>
      </c>
      <c r="H31" s="36"/>
      <c r="I31" s="36"/>
      <c r="J31" s="36"/>
      <c r="K31" s="37"/>
    </row>
    <row r="32" spans="1:11" x14ac:dyDescent="0.45">
      <c r="A32" s="35" t="s">
        <v>28</v>
      </c>
      <c r="B32" s="36"/>
      <c r="C32" s="36"/>
      <c r="D32" s="36"/>
      <c r="E32" s="36"/>
      <c r="F32" s="36"/>
      <c r="G32" s="16" t="str">
        <f>IF(KostenAkkoord, "Akkoord", "NHG is niet mogelijk")</f>
        <v>Akkoord</v>
      </c>
      <c r="H32" s="36"/>
      <c r="I32" s="36"/>
      <c r="J32" s="36"/>
      <c r="K32" s="37"/>
    </row>
    <row r="33" spans="1:11" x14ac:dyDescent="0.4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7"/>
    </row>
    <row r="34" spans="1:11" x14ac:dyDescent="0.45">
      <c r="A34" s="35" t="str">
        <f>"De lening mag niet hoger zijn dan "&amp;TEXT(MaxLTVZonderEBV,"0%")&amp;" van "&amp;ToetsmarktwaardeExclEbvOmschrijving&amp;". "</f>
        <v xml:space="preserve">De lening mag niet hoger zijn dan 100% van de marktwaarde. </v>
      </c>
      <c r="B34" s="36"/>
      <c r="C34" s="36"/>
      <c r="D34" s="36"/>
      <c r="E34" s="36"/>
      <c r="F34" s="36"/>
      <c r="G34" s="17">
        <f>MAX(TRHKBovengrensLeningHoofdregel,TRHKBovengrensLeningUitzonderingEBV1)</f>
        <v>0</v>
      </c>
      <c r="H34" s="73" t="str">
        <f>IF(HoofdregelGunstigerDanEBVRegel,"*)","")</f>
        <v/>
      </c>
      <c r="I34" s="36"/>
      <c r="J34" s="36"/>
      <c r="K34" s="37"/>
    </row>
    <row r="35" spans="1:11" x14ac:dyDescent="0.45">
      <c r="A35" s="35" t="str">
        <f>"De lening mag niet hoger zijn dan "&amp;TEXT(MaxLTVMetEBV,"0%")&amp;" van "&amp;ToetsmarktwaardeInclEbvOmschrijving&amp; "."</f>
        <v>De lening mag niet hoger zijn dan 106% van de marktwaarde.</v>
      </c>
      <c r="B35" s="36"/>
      <c r="C35" s="36"/>
      <c r="D35" s="36"/>
      <c r="E35" s="36"/>
      <c r="F35" s="36"/>
      <c r="G35" s="17">
        <f>ROUNDDOWN(ToetsmarktwaardeInclEbv*MaxLTVMetEBV,2)</f>
        <v>0</v>
      </c>
      <c r="H35" s="36"/>
      <c r="I35" s="36"/>
      <c r="J35" s="36"/>
      <c r="K35" s="37"/>
    </row>
    <row r="36" spans="1:11" x14ac:dyDescent="0.45">
      <c r="A36" s="35" t="s">
        <v>34</v>
      </c>
      <c r="B36" s="36"/>
      <c r="C36" s="36"/>
      <c r="D36" s="36"/>
      <c r="E36" s="36"/>
      <c r="F36" s="36"/>
      <c r="G36" s="17">
        <f>TotaalNormKosten</f>
        <v>0</v>
      </c>
      <c r="H36" s="36"/>
      <c r="I36" s="36"/>
      <c r="J36" s="36"/>
      <c r="K36" s="37"/>
    </row>
    <row r="37" spans="1:11" x14ac:dyDescent="0.45">
      <c r="A37" s="35" t="s">
        <v>35</v>
      </c>
      <c r="B37" s="36"/>
      <c r="C37" s="36"/>
      <c r="D37" s="36"/>
      <c r="E37" s="36"/>
      <c r="F37" s="36"/>
      <c r="G37" s="18">
        <f>MIN(G34:G36)</f>
        <v>0</v>
      </c>
      <c r="H37" s="36"/>
      <c r="I37" s="36"/>
      <c r="J37" s="36"/>
      <c r="K37" s="37"/>
    </row>
    <row r="38" spans="1:11" x14ac:dyDescent="0.45">
      <c r="A38" s="77" t="str">
        <f>IF(HoofdregelGunstigerDanEBVRegel,"*) Omdat "&amp;ToetsmarktwaardeInclEbvOmschrijving&amp;" uitzonderlijk hoog is, rekenen we hier met "&amp;TEXT(MaxLTVZonderEBV,"0%")&amp;" daarvan.","")</f>
        <v/>
      </c>
      <c r="B38" s="36"/>
      <c r="C38" s="36"/>
      <c r="D38" s="36"/>
      <c r="E38" s="36"/>
      <c r="F38" s="36"/>
      <c r="G38" s="76"/>
      <c r="H38" s="36"/>
      <c r="I38" s="36"/>
      <c r="J38" s="36"/>
      <c r="K38" s="37"/>
    </row>
    <row r="39" spans="1:11" ht="14.65" thickBot="1" x14ac:dyDescent="0.5">
      <c r="A39" s="38"/>
      <c r="B39" s="41"/>
      <c r="C39" s="41"/>
      <c r="D39" s="41"/>
      <c r="E39" s="41"/>
      <c r="F39" s="41"/>
      <c r="G39" s="41"/>
      <c r="H39" s="41"/>
      <c r="I39" s="41"/>
      <c r="J39" s="41"/>
      <c r="K39" s="42"/>
    </row>
    <row r="40" spans="1:11" x14ac:dyDescent="0.45">
      <c r="A40" s="57" t="s">
        <v>38</v>
      </c>
      <c r="B40" s="58"/>
      <c r="C40" s="58"/>
      <c r="D40" s="58"/>
      <c r="E40" s="58"/>
      <c r="F40" s="58"/>
      <c r="G40" s="58"/>
      <c r="H40" s="58"/>
      <c r="I40" s="58"/>
      <c r="J40" s="58"/>
      <c r="K40" s="59"/>
    </row>
    <row r="41" spans="1:11" x14ac:dyDescent="0.45">
      <c r="A41" s="60" t="s">
        <v>75</v>
      </c>
      <c r="B41" s="61"/>
      <c r="C41" s="61"/>
      <c r="D41" s="61"/>
      <c r="E41" s="61"/>
      <c r="F41" s="61"/>
      <c r="G41" s="61"/>
      <c r="H41" s="61"/>
      <c r="I41" s="61"/>
      <c r="J41" s="61"/>
      <c r="K41" s="62"/>
    </row>
    <row r="42" spans="1:11" ht="14.65" thickBot="1" x14ac:dyDescent="0.5">
      <c r="A42" s="63" t="s">
        <v>76</v>
      </c>
      <c r="B42" s="64"/>
      <c r="C42" s="64"/>
      <c r="D42" s="64"/>
      <c r="E42" s="64"/>
      <c r="F42" s="64"/>
      <c r="G42" s="64"/>
      <c r="H42" s="64"/>
      <c r="I42" s="64"/>
      <c r="J42" s="64"/>
      <c r="K42" s="65"/>
    </row>
    <row r="43" spans="1:11" hidden="1" x14ac:dyDescent="0.45"/>
    <row r="44" spans="1:11" hidden="1" x14ac:dyDescent="0.45"/>
    <row r="45" spans="1:11" hidden="1" x14ac:dyDescent="0.45"/>
    <row r="46" spans="1:11" hidden="1" x14ac:dyDescent="0.45"/>
    <row r="47" spans="1:11" hidden="1" x14ac:dyDescent="0.45"/>
    <row r="48" spans="1:11" hidden="1" x14ac:dyDescent="0.45"/>
    <row r="49" hidden="1" x14ac:dyDescent="0.45"/>
    <row r="50" hidden="1" x14ac:dyDescent="0.45"/>
    <row r="51" hidden="1" x14ac:dyDescent="0.45"/>
    <row r="52" hidden="1" x14ac:dyDescent="0.45"/>
    <row r="53" hidden="1" x14ac:dyDescent="0.45"/>
  </sheetData>
  <sheetProtection algorithmName="SHA-512" hashValue="DPMvkOKeq/gx8Dih6KcUvMXBPYG0kZf/MgwRpSWQlV5gagBZ9zw86lTb26CiVOBB6hC1fo35t5beB3HOb14N3A==" saltValue="SlBj3Bx7ONcvGHW9RbXGAA==" spinCount="100000" sheet="1" objects="1" scenarios="1"/>
  <conditionalFormatting sqref="G31">
    <cfRule type="expression" dxfId="14" priority="14">
      <formula>NOT(KoopsomAkkoord)</formula>
    </cfRule>
  </conditionalFormatting>
  <conditionalFormatting sqref="G32">
    <cfRule type="expression" dxfId="13" priority="17">
      <formula>NOT(KostenAkkoord)</formula>
    </cfRule>
  </conditionalFormatting>
  <conditionalFormatting sqref="G37">
    <cfRule type="expression" dxfId="12" priority="12">
      <formula>NOT(Akkoord)</formula>
    </cfRule>
  </conditionalFormatting>
  <conditionalFormatting sqref="A35">
    <cfRule type="expression" dxfId="11" priority="10">
      <formula>AND(KostenEBV=0,EBB=0)</formula>
    </cfRule>
  </conditionalFormatting>
  <conditionalFormatting sqref="G35">
    <cfRule type="expression" dxfId="10" priority="9">
      <formula>AND(KostenEBV=0,EBB=0)</formula>
    </cfRule>
  </conditionalFormatting>
  <conditionalFormatting sqref="A26">
    <cfRule type="expression" dxfId="9" priority="6">
      <formula>NOT(MarktwaardeNaVerbouwingVanToepassing)</formula>
    </cfRule>
  </conditionalFormatting>
  <conditionalFormatting sqref="A25">
    <cfRule type="expression" dxfId="8" priority="5">
      <formula>NOT(MarktwaardeNaVerbouwingVanToepassing)</formula>
    </cfRule>
  </conditionalFormatting>
  <conditionalFormatting sqref="B26">
    <cfRule type="expression" dxfId="7" priority="4">
      <formula>NOT(MarktwaardeNaVerbouwingVanToepassing)</formula>
    </cfRule>
  </conditionalFormatting>
  <conditionalFormatting sqref="A27:A28">
    <cfRule type="expression" dxfId="6" priority="3">
      <formula>NOT(MarkwaardeNaVerbouwingExclEbvVanToepassing)</formula>
    </cfRule>
  </conditionalFormatting>
  <conditionalFormatting sqref="C28">
    <cfRule type="expression" dxfId="5" priority="2">
      <formula>NOT(MarkwaardeNaVerbouwingExclEbvVanToepassing)</formula>
    </cfRule>
  </conditionalFormatting>
  <conditionalFormatting sqref="B27:B28">
    <cfRule type="expression" dxfId="4" priority="1">
      <formula>NOT(MarkwaardeNaVerbouwingExclEbvVanToepassing)</formula>
    </cfRule>
  </conditionalFormatting>
  <dataValidations count="1">
    <dataValidation type="list" allowBlank="1" showInputMessage="1" showErrorMessage="1" sqref="B6" xr:uid="{00000000-0002-0000-0000-000000000000}">
      <formula1>JaNee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workbookViewId="0">
      <selection activeCell="B43" sqref="B43"/>
    </sheetView>
  </sheetViews>
  <sheetFormatPr defaultRowHeight="14.25" x14ac:dyDescent="0.45"/>
  <cols>
    <col min="1" max="1" width="50.1328125" customWidth="1"/>
    <col min="2" max="2" width="28.265625" customWidth="1"/>
    <col min="3" max="3" width="93.86328125" customWidth="1"/>
    <col min="4" max="4" width="44.86328125" customWidth="1"/>
    <col min="5" max="5" width="39" customWidth="1"/>
  </cols>
  <sheetData>
    <row r="1" spans="1:3" x14ac:dyDescent="0.45">
      <c r="A1" s="4"/>
      <c r="B1" s="4"/>
      <c r="C1" s="4"/>
    </row>
    <row r="2" spans="1:3" x14ac:dyDescent="0.45">
      <c r="A2" s="4"/>
      <c r="B2" s="4"/>
      <c r="C2" s="4"/>
    </row>
    <row r="3" spans="1:3" x14ac:dyDescent="0.45">
      <c r="A3" s="4"/>
      <c r="B3" s="4"/>
      <c r="C3" s="4"/>
    </row>
    <row r="4" spans="1:3" x14ac:dyDescent="0.45">
      <c r="A4" s="4" t="s">
        <v>41</v>
      </c>
      <c r="B4" s="24">
        <f>IF(OR(KostenKwaliteitsverbeteringExclEBV &lt;&gt; 0, KostenEBV &lt;&gt; 0),(MarktwaardeNaVerbouwing-MarktwaardeVoorVerbouwing)/(KostenKwaliteitsverbeteringExclEBV+KostenEBV),0)</f>
        <v>0</v>
      </c>
      <c r="C4" s="19"/>
    </row>
    <row r="5" spans="1:3" x14ac:dyDescent="0.45">
      <c r="A5" s="10"/>
      <c r="B5" s="26"/>
      <c r="C5" s="7"/>
    </row>
    <row r="6" spans="1:3" x14ac:dyDescent="0.45">
      <c r="A6" s="10" t="s">
        <v>39</v>
      </c>
      <c r="B6" s="25">
        <f xml:space="preserve"> IF(KostenKwaliteitsverbeteringExclEBV = 0, MarktwaardeVoorVerbouwing,0)
+ IF(AND(KostenKwaliteitsverbeteringExclEBV &lt;&gt; 0, KostenEBV = 0), MarktwaardeNaVerbouwing,0)
+ IF(AND(KostenKwaliteitsverbeteringExclEBV &lt;&gt; 0, KostenEBV &lt;&gt; 0, MarktwaardeExclEbvIngevoerd = 0), MarktwaardeExclEbvBerekend, 0)
+ IF(AND(KostenKwaliteitsverbeteringExclEBV &lt;&gt; 0, KostenEBV &lt;&gt; 0, MarktwaardeExclEbvIngevoerd &lt;&gt; 0), MarktwaardeExclEbvIngevoerd, 0)</f>
        <v>0</v>
      </c>
      <c r="C6" s="4"/>
    </row>
    <row r="7" spans="1:3" x14ac:dyDescent="0.45">
      <c r="A7" s="10" t="s">
        <v>40</v>
      </c>
      <c r="B7" s="25">
        <f>IF(MarktwaardeNaVerbouwingVanToepassing,MarktwaardeNaVerbouwing,MarktwaardeVoorVerbouwing)</f>
        <v>0</v>
      </c>
      <c r="C7" s="4"/>
    </row>
    <row r="8" spans="1:3" x14ac:dyDescent="0.45">
      <c r="A8" s="10"/>
      <c r="B8" s="26"/>
      <c r="C8" s="7"/>
    </row>
    <row r="9" spans="1:3" x14ac:dyDescent="0.45">
      <c r="A9" s="10" t="s">
        <v>83</v>
      </c>
      <c r="B9" s="23" t="b">
        <f>OR(KostenKwaliteitsverbeteringExclEBV &lt;&gt; 0, KostenEBV &lt;&gt; 0)</f>
        <v>0</v>
      </c>
      <c r="C9" s="7"/>
    </row>
    <row r="10" spans="1:3" x14ac:dyDescent="0.45">
      <c r="A10" s="10" t="s">
        <v>84</v>
      </c>
      <c r="B10" s="23" t="b">
        <f>AND(KostenKwaliteitsverbeteringExclEBV &lt;&gt; 0, KostenEBV &lt;&gt; 0)</f>
        <v>0</v>
      </c>
      <c r="C10" s="7"/>
    </row>
    <row r="11" spans="1:3" x14ac:dyDescent="0.45">
      <c r="A11" s="4"/>
      <c r="B11" s="4"/>
      <c r="C11" s="4"/>
    </row>
    <row r="12" spans="1:3" x14ac:dyDescent="0.45">
      <c r="A12" s="4" t="s">
        <v>29</v>
      </c>
      <c r="B12" s="5">
        <f>MAX(0,EffectieveKostengrens-SubtotaalNormKosten)</f>
        <v>290000</v>
      </c>
      <c r="C12" s="7"/>
    </row>
    <row r="13" spans="1:3" x14ac:dyDescent="0.45">
      <c r="A13" s="4" t="s">
        <v>30</v>
      </c>
      <c r="B13" s="20">
        <f>ROUNDDOWN(MaxPctBijkomendeKosten*SubtotaalNormKosten,2)</f>
        <v>0</v>
      </c>
      <c r="C13" s="7" t="s">
        <v>45</v>
      </c>
    </row>
    <row r="14" spans="1:3" x14ac:dyDescent="0.45">
      <c r="A14" s="4"/>
      <c r="B14" s="4"/>
      <c r="C14" s="4"/>
    </row>
    <row r="15" spans="1:3" x14ac:dyDescent="0.45">
      <c r="A15" s="4" t="s">
        <v>42</v>
      </c>
      <c r="B15" s="30" t="b">
        <f>NormKoopsom&lt;= GemiddeldeKoopsom</f>
        <v>1</v>
      </c>
      <c r="C15" s="4"/>
    </row>
    <row r="16" spans="1:3" x14ac:dyDescent="0.45">
      <c r="A16" s="4" t="s">
        <v>43</v>
      </c>
      <c r="B16" s="30" t="b">
        <f>TotaalNormKosten&lt;=EffectieveKostengrens</f>
        <v>1</v>
      </c>
      <c r="C16" s="4"/>
    </row>
    <row r="17" spans="1:4" x14ac:dyDescent="0.45">
      <c r="A17" s="4" t="s">
        <v>44</v>
      </c>
      <c r="B17" s="30" t="b">
        <f xml:space="preserve"> AND(KoopsomAkkoord, KostenAkkoord)</f>
        <v>1</v>
      </c>
      <c r="C17" s="4"/>
    </row>
    <row r="18" spans="1:4" x14ac:dyDescent="0.45">
      <c r="A18" s="4"/>
      <c r="B18" s="31"/>
      <c r="C18" s="4"/>
    </row>
    <row r="19" spans="1:4" x14ac:dyDescent="0.45">
      <c r="A19" s="4" t="s">
        <v>60</v>
      </c>
      <c r="B19" s="28">
        <f>IF(KostenKwaliteitsverbeteringExclEBV=0,0,1)+IF(KostenEBV=0,0,2)+IF(EBB=0,0,4)</f>
        <v>0</v>
      </c>
      <c r="C19" s="27" t="s">
        <v>82</v>
      </c>
    </row>
    <row r="20" spans="1:4" x14ac:dyDescent="0.45">
      <c r="A20" s="4"/>
      <c r="B20" s="75"/>
      <c r="C20" s="27"/>
    </row>
    <row r="22" spans="1:4" x14ac:dyDescent="0.45">
      <c r="A22" t="s">
        <v>48</v>
      </c>
      <c r="B22" t="s">
        <v>54</v>
      </c>
      <c r="C22" t="s">
        <v>55</v>
      </c>
      <c r="D22" t="s">
        <v>56</v>
      </c>
    </row>
    <row r="23" spans="1:4" x14ac:dyDescent="0.45">
      <c r="A23" s="71" t="s">
        <v>73</v>
      </c>
      <c r="B23" s="71">
        <v>0</v>
      </c>
      <c r="C23" s="71" t="s">
        <v>52</v>
      </c>
      <c r="D23" s="71" t="s">
        <v>52</v>
      </c>
    </row>
    <row r="24" spans="1:4" x14ac:dyDescent="0.45">
      <c r="A24" s="71" t="s">
        <v>57</v>
      </c>
      <c r="B24" s="71">
        <v>1</v>
      </c>
      <c r="C24" s="71" t="s">
        <v>53</v>
      </c>
      <c r="D24" s="71" t="s">
        <v>53</v>
      </c>
    </row>
    <row r="25" spans="1:4" x14ac:dyDescent="0.45">
      <c r="A25" s="71" t="s">
        <v>58</v>
      </c>
      <c r="B25" s="71">
        <v>2</v>
      </c>
      <c r="C25" s="71" t="s">
        <v>61</v>
      </c>
      <c r="D25" s="71" t="s">
        <v>53</v>
      </c>
    </row>
    <row r="26" spans="1:4" x14ac:dyDescent="0.45">
      <c r="A26" s="71" t="s">
        <v>64</v>
      </c>
      <c r="B26" s="71">
        <v>3</v>
      </c>
      <c r="C26" s="71" t="s">
        <v>62</v>
      </c>
      <c r="D26" s="71" t="s">
        <v>59</v>
      </c>
    </row>
    <row r="27" spans="1:4" x14ac:dyDescent="0.45">
      <c r="A27" s="71" t="s">
        <v>65</v>
      </c>
      <c r="B27" s="71">
        <v>4</v>
      </c>
      <c r="C27" s="71" t="s">
        <v>69</v>
      </c>
      <c r="D27" s="71" t="s">
        <v>52</v>
      </c>
    </row>
    <row r="28" spans="1:4" x14ac:dyDescent="0.45">
      <c r="A28" s="71" t="s">
        <v>66</v>
      </c>
      <c r="B28" s="71">
        <v>5</v>
      </c>
      <c r="C28" s="71" t="s">
        <v>70</v>
      </c>
      <c r="D28" s="71" t="s">
        <v>53</v>
      </c>
    </row>
    <row r="29" spans="1:4" x14ac:dyDescent="0.45">
      <c r="A29" s="71" t="s">
        <v>67</v>
      </c>
      <c r="B29" s="71">
        <v>6</v>
      </c>
      <c r="C29" s="71" t="s">
        <v>71</v>
      </c>
      <c r="D29" s="71" t="s">
        <v>53</v>
      </c>
    </row>
    <row r="30" spans="1:4" x14ac:dyDescent="0.45">
      <c r="A30" s="71" t="s">
        <v>68</v>
      </c>
      <c r="B30" s="71">
        <v>7</v>
      </c>
      <c r="C30" s="71" t="s">
        <v>72</v>
      </c>
      <c r="D30" s="71" t="s">
        <v>59</v>
      </c>
    </row>
    <row r="32" spans="1:4" x14ac:dyDescent="0.45">
      <c r="A32" s="28" t="str">
        <f>INDEX(TbOmschrijvingenToetsmarktwaarden[Situatie],SituatieKwaliteitsverbetering +1)</f>
        <v>Geen kwaliteitsverbetering/EBV/EBB</v>
      </c>
      <c r="B32" s="67"/>
      <c r="C32" s="29" t="str">
        <f>INDEX(TbOmschrijvingenToetsmarktwaarden[Omschrijving Toetsmarktwaarde excl EBV],SituatieKwaliteitsverbetering+ 1)</f>
        <v>de marktwaarde</v>
      </c>
      <c r="D32" s="29" t="str">
        <f>INDEX(TbOmschrijvingenToetsmarktwaarden[Omschrijving Toetsmarktwaarde incl EBV],SituatieKwaliteitsverbetering+ 1)</f>
        <v>de marktwaarde</v>
      </c>
    </row>
    <row r="35" spans="1:2" x14ac:dyDescent="0.45">
      <c r="A35" t="s">
        <v>98</v>
      </c>
      <c r="B35" s="74" t="str">
        <f>IF(AND(KostenKwaliteitsverbeteringExclEBV&lt;&gt;0,KostenEBV&lt;&gt;0),"Marktwaarde na verbouwing incl. EBV", "Marktwaarde na verbouwing")</f>
        <v>Marktwaarde na verbouwing</v>
      </c>
    </row>
    <row r="37" spans="1:2" x14ac:dyDescent="0.45">
      <c r="A37" t="s">
        <v>99</v>
      </c>
    </row>
    <row r="39" spans="1:2" x14ac:dyDescent="0.45">
      <c r="A39" t="s">
        <v>97</v>
      </c>
      <c r="B39" s="68">
        <f>ROUNDDOWN(ToetsmarktwaardeInclEbv*MaxLTVZonderEBV,2)</f>
        <v>0</v>
      </c>
    </row>
    <row r="40" spans="1:2" x14ac:dyDescent="0.45">
      <c r="A40" t="s">
        <v>95</v>
      </c>
      <c r="B40" s="68">
        <f>ROUNDDOWN(ToetsmarktwaardeExclEbv*MaxLTVZonderEBV+KostenEBV+EBB,2)</f>
        <v>0</v>
      </c>
    </row>
    <row r="41" spans="1:2" x14ac:dyDescent="0.45">
      <c r="A41" t="s">
        <v>96</v>
      </c>
      <c r="B41" s="68">
        <f>ROUNDDOWN(ToetsmarktwaardeInclEbv*MaxLTVMetEBV,2)</f>
        <v>0</v>
      </c>
    </row>
    <row r="43" spans="1:2" x14ac:dyDescent="0.45">
      <c r="A43" t="s">
        <v>100</v>
      </c>
      <c r="B43" t="b">
        <f>TRHKBovengrensLeningHoofdregel&gt;TRHKBovengrensLeningUitzonderingEBV1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6841-5B58-4658-890A-593B06F5948D}">
  <dimension ref="A3:C18"/>
  <sheetViews>
    <sheetView workbookViewId="0">
      <selection activeCell="B15" sqref="B15"/>
    </sheetView>
  </sheetViews>
  <sheetFormatPr defaultRowHeight="14.25" x14ac:dyDescent="0.45"/>
  <cols>
    <col min="1" max="1" width="40.59765625" customWidth="1"/>
    <col min="2" max="2" width="36.1328125" customWidth="1"/>
  </cols>
  <sheetData>
    <row r="3" spans="1:3" x14ac:dyDescent="0.45">
      <c r="A3" t="s">
        <v>77</v>
      </c>
    </row>
    <row r="5" spans="1:3" x14ac:dyDescent="0.45">
      <c r="A5" t="s">
        <v>78</v>
      </c>
      <c r="B5" s="68">
        <f>KostengrensMetEBV</f>
        <v>307400</v>
      </c>
    </row>
    <row r="6" spans="1:3" x14ac:dyDescent="0.45">
      <c r="A6" t="s">
        <v>79</v>
      </c>
      <c r="B6" s="68">
        <f xml:space="preserve"> MaxLTVMetEBV * ToetsmarktwaardeInclEbv</f>
        <v>0</v>
      </c>
    </row>
    <row r="7" spans="1:3" x14ac:dyDescent="0.45">
      <c r="A7" t="s">
        <v>80</v>
      </c>
      <c r="B7" s="68">
        <f>MIN(KostengrensMetEBV, MaxLTVMetEBV * ToetsmarktwaardeInclEbv)</f>
        <v>0</v>
      </c>
    </row>
    <row r="9" spans="1:3" x14ac:dyDescent="0.45">
      <c r="A9" t="s">
        <v>86</v>
      </c>
      <c r="B9" s="68">
        <f>NormKoopsom+AfkoopsomErfpacht+KostenKwaliteitsverbeteringExclEBV+KostenEBV+EenmaligeStortingOnderhoudsfonds</f>
        <v>0</v>
      </c>
      <c r="C9" s="69"/>
    </row>
    <row r="10" spans="1:3" x14ac:dyDescent="0.45">
      <c r="A10" t="s">
        <v>87</v>
      </c>
      <c r="B10" s="68">
        <f>MIN(KostengrensMetEBV,KostengrensZonderEBV+KostenEBV)</f>
        <v>290000</v>
      </c>
      <c r="C10" s="69"/>
    </row>
    <row r="11" spans="1:3" x14ac:dyDescent="0.45">
      <c r="A11" t="s">
        <v>89</v>
      </c>
      <c r="B11" s="68" t="b">
        <f>SubtotaalKostenExclEBB&lt;=KostengrensExclEbb</f>
        <v>1</v>
      </c>
      <c r="C11" s="69"/>
    </row>
    <row r="12" spans="1:3" x14ac:dyDescent="0.45">
      <c r="B12" s="68"/>
      <c r="C12" s="69"/>
    </row>
    <row r="13" spans="1:3" x14ac:dyDescent="0.45">
      <c r="A13" t="s">
        <v>88</v>
      </c>
      <c r="B13" s="68" t="b">
        <f>AND(KoopsomAkkoord,KostenExclEBBAkkoord)</f>
        <v>1</v>
      </c>
      <c r="C13" s="69"/>
    </row>
    <row r="15" spans="1:3" x14ac:dyDescent="0.45">
      <c r="A15" t="s">
        <v>91</v>
      </c>
      <c r="B15" s="68">
        <f>ROUNDDOWN(AbsMaxHyp / (1 + MaxPctBijkomendeKosten) -  SubtotaalKostenExclEBB,2)</f>
        <v>0</v>
      </c>
    </row>
    <row r="16" spans="1:3" x14ac:dyDescent="0.45">
      <c r="A16" t="s">
        <v>92</v>
      </c>
      <c r="B16" s="68">
        <f>AbsMaxHyp - MaxLTVZonderEBV * ToetsmarktwaardeExclEbv - KostenEBV</f>
        <v>0</v>
      </c>
    </row>
    <row r="17" spans="1:2" x14ac:dyDescent="0.45">
      <c r="A17" t="s">
        <v>93</v>
      </c>
      <c r="B17" s="68">
        <f>AbsMaxHyp - KostengrensZonderEBV - KostenEBV</f>
        <v>-290000</v>
      </c>
    </row>
    <row r="18" spans="1:2" x14ac:dyDescent="0.45">
      <c r="A18" t="s">
        <v>90</v>
      </c>
      <c r="B18" s="68">
        <f>MAX(0,B15,B16,B17)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activeCell="B5" sqref="B5"/>
    </sheetView>
  </sheetViews>
  <sheetFormatPr defaultColWidth="9.1328125" defaultRowHeight="14.25" x14ac:dyDescent="0.45"/>
  <cols>
    <col min="1" max="1" width="35.59765625" style="4" customWidth="1"/>
    <col min="2" max="2" width="15.86328125" style="4" customWidth="1"/>
    <col min="3" max="16384" width="9.1328125" style="4"/>
  </cols>
  <sheetData>
    <row r="1" spans="1:3" x14ac:dyDescent="0.45">
      <c r="A1" s="3" t="s">
        <v>0</v>
      </c>
    </row>
    <row r="3" spans="1:3" x14ac:dyDescent="0.45">
      <c r="A3" s="4" t="s">
        <v>1</v>
      </c>
      <c r="B3" s="1">
        <v>290000</v>
      </c>
    </row>
    <row r="4" spans="1:3" x14ac:dyDescent="0.45">
      <c r="A4" s="4" t="s">
        <v>2</v>
      </c>
      <c r="B4" s="6">
        <f>MaxLTVZonderEBV*GemiddeldeKoopsom</f>
        <v>290000</v>
      </c>
    </row>
    <row r="5" spans="1:3" x14ac:dyDescent="0.45">
      <c r="A5" s="4" t="s">
        <v>25</v>
      </c>
      <c r="B5" s="6">
        <f>MaxLTVMetEBV*GemiddeldeKoopsom</f>
        <v>307400</v>
      </c>
    </row>
    <row r="7" spans="1:3" x14ac:dyDescent="0.45">
      <c r="A7" s="4" t="s">
        <v>3</v>
      </c>
      <c r="B7" s="2">
        <v>1</v>
      </c>
    </row>
    <row r="8" spans="1:3" x14ac:dyDescent="0.45">
      <c r="A8" s="4" t="s">
        <v>4</v>
      </c>
      <c r="B8" s="2">
        <v>1.06</v>
      </c>
      <c r="C8" s="7"/>
    </row>
    <row r="9" spans="1:3" x14ac:dyDescent="0.45">
      <c r="B9" s="8"/>
      <c r="C9" s="7"/>
    </row>
    <row r="10" spans="1:3" x14ac:dyDescent="0.45">
      <c r="A10" s="4" t="s">
        <v>6</v>
      </c>
      <c r="B10" s="2">
        <v>0.97</v>
      </c>
      <c r="C10" s="7"/>
    </row>
    <row r="11" spans="1:3" x14ac:dyDescent="0.45">
      <c r="A11" s="4" t="s">
        <v>7</v>
      </c>
      <c r="B11" s="2">
        <v>0.06</v>
      </c>
      <c r="C11" s="7"/>
    </row>
    <row r="14" spans="1:3" x14ac:dyDescent="0.45">
      <c r="A14" s="3" t="s">
        <v>31</v>
      </c>
    </row>
    <row r="15" spans="1:3" x14ac:dyDescent="0.45">
      <c r="B15" s="4" t="s">
        <v>32</v>
      </c>
    </row>
    <row r="16" spans="1:3" x14ac:dyDescent="0.45">
      <c r="B16" s="4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9C375D0424743A43F4E7A99A114A5" ma:contentTypeVersion="11" ma:contentTypeDescription="Een nieuw document maken." ma:contentTypeScope="" ma:versionID="f4dd9a353f63a5eac2bd6f93a9c4d76e">
  <xsd:schema xmlns:xsd="http://www.w3.org/2001/XMLSchema" xmlns:xs="http://www.w3.org/2001/XMLSchema" xmlns:p="http://schemas.microsoft.com/office/2006/metadata/properties" xmlns:ns2="be7caf04-54ab-4be9-b42f-4d650fdfd7b7" xmlns:ns3="77cc2887-57c0-4a44-b41c-8efee5ba2152" targetNamespace="http://schemas.microsoft.com/office/2006/metadata/properties" ma:root="true" ma:fieldsID="5918577faa203c721ea9c183a0aa3151" ns2:_="" ns3:_="">
    <xsd:import namespace="be7caf04-54ab-4be9-b42f-4d650fdfd7b7"/>
    <xsd:import namespace="77cc2887-57c0-4a44-b41c-8efee5ba2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caf04-54ab-4be9-b42f-4d650fdfd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c2887-57c0-4a44-b41c-8efee5ba2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cc2887-57c0-4a44-b41c-8efee5ba215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42644C2-1CF5-4172-990A-F2E2592D6762}"/>
</file>

<file path=customXml/itemProps2.xml><?xml version="1.0" encoding="utf-8"?>
<ds:datastoreItem xmlns:ds="http://schemas.openxmlformats.org/officeDocument/2006/customXml" ds:itemID="{14517F16-EE0E-496B-99A4-68D38AEEA0D5}"/>
</file>

<file path=customXml/itemProps3.xml><?xml version="1.0" encoding="utf-8"?>
<ds:datastoreItem xmlns:ds="http://schemas.openxmlformats.org/officeDocument/2006/customXml" ds:itemID="{BB883962-75FB-470F-95D1-26574181DA1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50</vt:i4>
      </vt:variant>
    </vt:vector>
  </HeadingPairs>
  <TitlesOfParts>
    <vt:vector size="54" baseType="lpstr">
      <vt:lpstr>Bepaal max. NHG-lening</vt:lpstr>
      <vt:lpstr>Details berekening</vt:lpstr>
      <vt:lpstr>Bepaal optimaal EBB</vt:lpstr>
      <vt:lpstr>Parameters</vt:lpstr>
      <vt:lpstr>AandeelKoopsomVON</vt:lpstr>
      <vt:lpstr>AbsMaxHyp</vt:lpstr>
      <vt:lpstr>AfkoopsomErfpacht</vt:lpstr>
      <vt:lpstr>Akkoord</vt:lpstr>
      <vt:lpstr>EBB</vt:lpstr>
      <vt:lpstr>EBBMogelijk</vt:lpstr>
      <vt:lpstr>EenmaligeStortingOnderhoudsfonds</vt:lpstr>
      <vt:lpstr>EffectieveKostengrens</vt:lpstr>
      <vt:lpstr>GemiddeldeKoopsom</vt:lpstr>
      <vt:lpstr>HoofdregelGunstigerDanEBVRegel</vt:lpstr>
      <vt:lpstr>JaNee</vt:lpstr>
      <vt:lpstr>Koopsom</vt:lpstr>
      <vt:lpstr>KoopsomAkkoord</vt:lpstr>
      <vt:lpstr>KostenAkkoord</vt:lpstr>
      <vt:lpstr>KostenEBV</vt:lpstr>
      <vt:lpstr>KostenExclEBBAkkoord</vt:lpstr>
      <vt:lpstr>KostengrensExclEbb</vt:lpstr>
      <vt:lpstr>KostengrensMetEBV</vt:lpstr>
      <vt:lpstr>KostengrensZonderEBV</vt:lpstr>
      <vt:lpstr>KostenKwaliteitsverbeteringExclEBV</vt:lpstr>
      <vt:lpstr>MarktwaardeExclEbvBerekend</vt:lpstr>
      <vt:lpstr>MarktwaardeExclEbvIngevoerd</vt:lpstr>
      <vt:lpstr>MarktwaardeNaVerbouwing</vt:lpstr>
      <vt:lpstr>MarktwaardeNaVerbouwingOmschrijving</vt:lpstr>
      <vt:lpstr>MarktwaardeNaVerbouwingVanToepassing</vt:lpstr>
      <vt:lpstr>MarktwaardeVoorVerbouwing</vt:lpstr>
      <vt:lpstr>MarktwaardeVoorVerbouwing\</vt:lpstr>
      <vt:lpstr>MarkwaardeNaVerbouwingExclEbvVanToepassing</vt:lpstr>
      <vt:lpstr>MaxBijkomendeKosten</vt:lpstr>
      <vt:lpstr>MaxLeningLTVRegels</vt:lpstr>
      <vt:lpstr>MaxLTVMetEBV</vt:lpstr>
      <vt:lpstr>MaxLTVZonderEBV</vt:lpstr>
      <vt:lpstr>MaxPctBijkomendeKosten</vt:lpstr>
      <vt:lpstr>NormBijkomendeKosten</vt:lpstr>
      <vt:lpstr>NormKoopsom</vt:lpstr>
      <vt:lpstr>OptimumEBB</vt:lpstr>
      <vt:lpstr>RuimteBijkomendeKosten</vt:lpstr>
      <vt:lpstr>SituatieKwaliteitsverbetering</vt:lpstr>
      <vt:lpstr>SubtotaalKostenExclEBB</vt:lpstr>
      <vt:lpstr>SubtotaalNormKosten</vt:lpstr>
      <vt:lpstr>ToetsmarktwaardeExclEbv</vt:lpstr>
      <vt:lpstr>ToetsmarktwaardeExclEbvOmschrijving</vt:lpstr>
      <vt:lpstr>ToetsmarktwaardeInclEbv</vt:lpstr>
      <vt:lpstr>ToetsmarktwaardeInclEbvOmschrijving</vt:lpstr>
      <vt:lpstr>TotaalNormKosten</vt:lpstr>
      <vt:lpstr>TRHKBovengrensLeningHoofdregel</vt:lpstr>
      <vt:lpstr>TRHKBovengrensLeningUitzonderingEBV1</vt:lpstr>
      <vt:lpstr>TRHKBovengrensLeningUitzonderingEBV2</vt:lpstr>
      <vt:lpstr>VON</vt:lpstr>
      <vt:lpstr>Waardestijgingspct</vt:lpstr>
    </vt:vector>
  </TitlesOfParts>
  <Company>Everest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Arlette Arends</cp:lastModifiedBy>
  <dcterms:created xsi:type="dcterms:W3CDTF">2016-10-03T15:23:22Z</dcterms:created>
  <dcterms:modified xsi:type="dcterms:W3CDTF">2018-12-30T07:54:36Z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0x010100D999C375D0424743A43F4E7A99A114A5</vt:lpwstr>
  </property>
  <property fmtid="{D5CDD505-2E9C-101B-9397-08002B2CF9AE}" pid="3" name="TaxKeyword">
    <vt:lpwstr/>
  </property>
  <property fmtid="{D5CDD505-2E9C-101B-9397-08002B2CF9AE}" pid="4" name="Order">
    <vt:r8>4957400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